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340" windowHeight="6036" activeTab="0"/>
  </bookViews>
  <sheets>
    <sheet name="RZIS 2015" sheetId="1" r:id="rId1"/>
  </sheets>
  <definedNames>
    <definedName name="_xlnm.Print_Area" localSheetId="0">'RZIS 2015'!$A$2:$I$55</definedName>
    <definedName name="_xlnm.Print_Titles" localSheetId="0">'RZIS 2015'!$3:$4</definedName>
  </definedNames>
  <calcPr fullCalcOnLoad="1"/>
</workbook>
</file>

<file path=xl/sharedStrings.xml><?xml version="1.0" encoding="utf-8"?>
<sst xmlns="http://schemas.openxmlformats.org/spreadsheetml/2006/main" count="58" uniqueCount="55">
  <si>
    <t>Wyszczególnienie</t>
  </si>
  <si>
    <t>A. Przychody netto ze sprzedaży i zrównane z nimi, w tym:</t>
  </si>
  <si>
    <t>- od jednostek powiązanych</t>
  </si>
  <si>
    <t>I.  Przychody netto ze sprzedaży produktów</t>
  </si>
  <si>
    <t xml:space="preserve">II. Zmiana stanu produktów (zwiększenie - wartość dodatnia,  zmniejszenie - wartość ujemna) </t>
  </si>
  <si>
    <t>III. Koszt wytworzenia produktów na własne potrzeby jednostki</t>
  </si>
  <si>
    <t>B. Koszty działalności operacyjnej</t>
  </si>
  <si>
    <t>I. Amortyzacja</t>
  </si>
  <si>
    <t>II. Zużycie materiałów i energii</t>
  </si>
  <si>
    <t>III. Usługi obce</t>
  </si>
  <si>
    <t>IV. Podatki i opłaty, w tym:</t>
  </si>
  <si>
    <t>- podatek akcyzowy</t>
  </si>
  <si>
    <t>V. Wynagrodzenia</t>
  </si>
  <si>
    <t>VI. Ubezpieczenia społeczne i inne świadczenia</t>
  </si>
  <si>
    <t>VII. Pozostałe koszty rodzajowe</t>
  </si>
  <si>
    <t>VIII. Wartość sprzedanych towarów i materiałów</t>
  </si>
  <si>
    <t>C. Zysk (strata) ze sprzedaży (A-B)</t>
  </si>
  <si>
    <t>D. Pozostałe przychody operacyjne</t>
  </si>
  <si>
    <t>I. Zysk ze zbycia niefinansowych aktywów trwałych</t>
  </si>
  <si>
    <t>II. Dotacje</t>
  </si>
  <si>
    <t>III. Inne przychody operacyjne</t>
  </si>
  <si>
    <t>E. Pozostałe koszty operacyjne</t>
  </si>
  <si>
    <t>I. Strata ze zbyciem niefinansowych aktywów trwałych</t>
  </si>
  <si>
    <t>II. Aktualizacja wartości aktywów niefinansowych</t>
  </si>
  <si>
    <t>III. Inne koszty operacyjne</t>
  </si>
  <si>
    <t>F. Zysk (strata) z działalności operacyjnej (C+D-E)</t>
  </si>
  <si>
    <t>G. Przychody finansowe</t>
  </si>
  <si>
    <t xml:space="preserve">   I. Dywidendy i udziały w zyskach, w tym:</t>
  </si>
  <si>
    <t xml:space="preserve">   II. Odsetki, w tym:</t>
  </si>
  <si>
    <t>III. Zysk ze zbycia inwestycji</t>
  </si>
  <si>
    <t>IV. Aktualizacja wartości inwestycji</t>
  </si>
  <si>
    <t>V. Inne</t>
  </si>
  <si>
    <t>H. Koszty finansowe</t>
  </si>
  <si>
    <t xml:space="preserve">I. Odsetki, w tym: </t>
  </si>
  <si>
    <t>II. Strata ze zbycia inwestycji</t>
  </si>
  <si>
    <t>III. Aktualizacja wartości inwestycji</t>
  </si>
  <si>
    <t>IV. Inne</t>
  </si>
  <si>
    <t>I. Zysk (strata) z działalności gospodarczej (F+G-H)</t>
  </si>
  <si>
    <t>J. Wynik zdarzeń nadzwyczajnych (J.I. - J.II.)</t>
  </si>
  <si>
    <t>I. Zyski nadzwyczajne</t>
  </si>
  <si>
    <t>II. Straty nadzwyczajne</t>
  </si>
  <si>
    <t>K. Zysk (strata) brutto (I+-J)</t>
  </si>
  <si>
    <t>L. Podatek dochodowy</t>
  </si>
  <si>
    <t>M. Pozostałe obowiązkowe zmniejszenie zysku (zwiększenia straty)</t>
  </si>
  <si>
    <t>N. Zysk (strata) netto (K-L-M)</t>
  </si>
  <si>
    <t>V. Dotacje oraz inne dofinansowania</t>
  </si>
  <si>
    <t>IV. Przychody netto ze sprzedaży towarów i materiałów</t>
  </si>
  <si>
    <t>01.01.2014- 
31.12.2014</t>
  </si>
  <si>
    <t>01.01.2015- 
31.12.2015</t>
  </si>
  <si>
    <t>01.01.2016- 
31.12.2016</t>
  </si>
  <si>
    <t>01.01.2017- 
31.12.2017</t>
  </si>
  <si>
    <t>01.01.2018- 
31.12.2018</t>
  </si>
  <si>
    <t>01.01.2019- 
31.12.2019</t>
  </si>
  <si>
    <t xml:space="preserve">   Rachunek zysków i strat (wariant porównawczy)  za  okres od 01.01.2015 r. do 31.12.2019 r.</t>
  </si>
  <si>
    <t>Brzesko, dnia 29.02.2016r.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</si>
</sst>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" fontId="3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 quotePrefix="1">
      <alignment/>
    </xf>
    <xf numFmtId="4" fontId="3" fillId="0" borderId="0" xfId="0" applyNumberFormat="1" applyFont="1" applyBorder="1" applyAlignment="1">
      <alignment/>
    </xf>
    <xf numFmtId="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" xfId="0" applyNumberFormat="1" applyFont="1" applyBorder="1" applyAlignment="1">
      <alignment horizontal="right" vertical="center"/>
    </xf>
    <xf numFmtId="4" fontId="2" fillId="0" borderId="1" xfId="15" applyNumberFormat="1" applyFont="1" applyBorder="1" applyAlignment="1">
      <alignment horizontal="right" vertical="center"/>
    </xf>
    <xf numFmtId="4" fontId="3" fillId="0" borderId="1" xfId="15" applyNumberFormat="1" applyFont="1" applyBorder="1" applyAlignment="1">
      <alignment horizontal="right" vertical="center"/>
    </xf>
    <xf numFmtId="4" fontId="2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 quotePrefix="1">
      <alignment wrapText="1"/>
    </xf>
    <xf numFmtId="0" fontId="3" fillId="0" borderId="2" xfId="0" applyFont="1" applyBorder="1" applyAlignment="1">
      <alignment wrapText="1"/>
    </xf>
    <xf numFmtId="0" fontId="3" fillId="0" borderId="0" xfId="0" applyFont="1" applyBorder="1" applyAlignment="1" applyProtection="1" quotePrefix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quotePrefix="1">
      <alignment wrapText="1"/>
    </xf>
    <xf numFmtId="0" fontId="3" fillId="0" borderId="0" xfId="0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2" fillId="0" borderId="4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" xfId="0" applyFont="1" applyBorder="1" applyAlignment="1" quotePrefix="1">
      <alignment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31">
      <selection activeCell="H53" sqref="H53"/>
    </sheetView>
  </sheetViews>
  <sheetFormatPr defaultColWidth="9.140625" defaultRowHeight="12.75"/>
  <cols>
    <col min="1" max="1" width="5.00390625" style="2" customWidth="1"/>
    <col min="2" max="2" width="9.140625" style="2" customWidth="1"/>
    <col min="3" max="3" width="32.7109375" style="2" customWidth="1"/>
    <col min="4" max="4" width="16.7109375" style="2" hidden="1" customWidth="1"/>
    <col min="5" max="9" width="16.7109375" style="1" customWidth="1"/>
    <col min="10" max="16384" width="9.140625" style="2" customWidth="1"/>
  </cols>
  <sheetData>
    <row r="1" spans="1:4" ht="13.5">
      <c r="A1" s="44"/>
      <c r="B1" s="44"/>
      <c r="C1" s="44"/>
      <c r="D1" s="44"/>
    </row>
    <row r="2" spans="1:9" ht="13.5">
      <c r="A2" s="22" t="s">
        <v>53</v>
      </c>
      <c r="B2" s="22"/>
      <c r="C2" s="22"/>
      <c r="D2" s="22"/>
      <c r="E2" s="22"/>
      <c r="F2" s="22"/>
      <c r="G2" s="22"/>
      <c r="H2" s="22"/>
      <c r="I2" s="22"/>
    </row>
    <row r="3" spans="1:9" ht="13.5" customHeight="1">
      <c r="A3" s="23" t="s">
        <v>0</v>
      </c>
      <c r="B3" s="24"/>
      <c r="C3" s="24"/>
      <c r="D3" s="29" t="s">
        <v>47</v>
      </c>
      <c r="E3" s="51" t="s">
        <v>48</v>
      </c>
      <c r="F3" s="49" t="s">
        <v>49</v>
      </c>
      <c r="G3" s="49" t="s">
        <v>50</v>
      </c>
      <c r="H3" s="49" t="s">
        <v>51</v>
      </c>
      <c r="I3" s="49" t="s">
        <v>52</v>
      </c>
    </row>
    <row r="4" spans="1:9" ht="21" customHeight="1">
      <c r="A4" s="25"/>
      <c r="B4" s="26"/>
      <c r="C4" s="26"/>
      <c r="D4" s="30"/>
      <c r="E4" s="52"/>
      <c r="F4" s="50"/>
      <c r="G4" s="50"/>
      <c r="H4" s="50"/>
      <c r="I4" s="50"/>
    </row>
    <row r="5" spans="1:9" ht="13.5">
      <c r="A5" s="27" t="s">
        <v>1</v>
      </c>
      <c r="B5" s="28"/>
      <c r="C5" s="28"/>
      <c r="D5" s="14">
        <f aca="true" t="shared" si="0" ref="D5:I5">SUM(D6:D11)</f>
        <v>61897198.31</v>
      </c>
      <c r="E5" s="14">
        <f t="shared" si="0"/>
        <v>66661026.55</v>
      </c>
      <c r="F5" s="14">
        <f t="shared" si="0"/>
        <v>67186269.053643</v>
      </c>
      <c r="G5" s="14">
        <f t="shared" si="0"/>
        <v>67560252.0510275</v>
      </c>
      <c r="H5" s="14">
        <f t="shared" si="0"/>
        <v>67749716.61479193</v>
      </c>
      <c r="I5" s="14">
        <f t="shared" si="0"/>
        <v>68507889.2588115</v>
      </c>
    </row>
    <row r="6" spans="1:9" ht="13.5">
      <c r="A6" s="18"/>
      <c r="B6" s="5"/>
      <c r="C6" s="6" t="s">
        <v>2</v>
      </c>
      <c r="D6" s="9">
        <v>0</v>
      </c>
      <c r="E6" s="4"/>
      <c r="F6" s="4"/>
      <c r="G6" s="4"/>
      <c r="H6" s="4"/>
      <c r="I6" s="4"/>
    </row>
    <row r="7" spans="1:9" ht="13.5">
      <c r="A7" s="18"/>
      <c r="B7" s="31" t="s">
        <v>3</v>
      </c>
      <c r="C7" s="32"/>
      <c r="D7" s="10">
        <v>60627958.1</v>
      </c>
      <c r="E7" s="4">
        <v>64273056.06</v>
      </c>
      <c r="F7" s="4">
        <f>E7*101%</f>
        <v>64915786.6206</v>
      </c>
      <c r="G7" s="4">
        <v>65250000</v>
      </c>
      <c r="H7" s="4">
        <v>65400000</v>
      </c>
      <c r="I7" s="4">
        <v>66000000</v>
      </c>
    </row>
    <row r="8" spans="1:9" s="16" customFormat="1" ht="39" customHeight="1">
      <c r="A8" s="19"/>
      <c r="B8" s="33" t="s">
        <v>4</v>
      </c>
      <c r="C8" s="34"/>
      <c r="D8" s="15">
        <v>-484272.87</v>
      </c>
      <c r="E8" s="11">
        <v>478575.62</v>
      </c>
      <c r="F8" s="17">
        <v>325000</v>
      </c>
      <c r="G8" s="17">
        <v>328000</v>
      </c>
      <c r="H8" s="17">
        <v>330000</v>
      </c>
      <c r="I8" s="17">
        <v>450000</v>
      </c>
    </row>
    <row r="9" spans="1:9" ht="16.5" customHeight="1">
      <c r="A9" s="18"/>
      <c r="B9" s="31" t="s">
        <v>5</v>
      </c>
      <c r="C9" s="32"/>
      <c r="D9" s="9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</row>
    <row r="10" spans="1:9" ht="30.75" customHeight="1">
      <c r="A10" s="20"/>
      <c r="B10" s="35" t="s">
        <v>46</v>
      </c>
      <c r="C10" s="36"/>
      <c r="D10" s="9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</row>
    <row r="11" spans="1:9" ht="13.5">
      <c r="A11" s="18"/>
      <c r="B11" s="37" t="s">
        <v>45</v>
      </c>
      <c r="C11" s="37"/>
      <c r="D11" s="9">
        <v>1753513.08</v>
      </c>
      <c r="E11" s="4">
        <v>1909394.87</v>
      </c>
      <c r="F11" s="4">
        <f>E11*101.89%</f>
        <v>1945482.433043</v>
      </c>
      <c r="G11" s="4">
        <f>F11*101.89%</f>
        <v>1982252.0510275126</v>
      </c>
      <c r="H11" s="4">
        <f>G11*101.89%</f>
        <v>2019716.6147919325</v>
      </c>
      <c r="I11" s="4">
        <f>H11*101.89%</f>
        <v>2057889.2588115</v>
      </c>
    </row>
    <row r="12" spans="1:9" ht="13.5">
      <c r="A12" s="38" t="s">
        <v>6</v>
      </c>
      <c r="B12" s="32"/>
      <c r="C12" s="32"/>
      <c r="D12" s="8">
        <f aca="true" t="shared" si="1" ref="D12:I12">SUM(D13:D21)</f>
        <v>63416197.86000001</v>
      </c>
      <c r="E12" s="8">
        <f t="shared" si="1"/>
        <v>65641711.54</v>
      </c>
      <c r="F12" s="8">
        <f t="shared" si="1"/>
        <v>66709950.83959201</v>
      </c>
      <c r="G12" s="8">
        <f t="shared" si="1"/>
        <v>67418942.49231121</v>
      </c>
      <c r="H12" s="8">
        <f t="shared" si="1"/>
        <v>67635739.75614212</v>
      </c>
      <c r="I12" s="8">
        <f t="shared" si="1"/>
        <v>68163363.96224129</v>
      </c>
    </row>
    <row r="13" spans="1:9" ht="13.5">
      <c r="A13" s="20"/>
      <c r="B13" s="35" t="s">
        <v>7</v>
      </c>
      <c r="C13" s="36"/>
      <c r="D13" s="10">
        <v>2821220.61</v>
      </c>
      <c r="E13" s="4">
        <v>2705379.33</v>
      </c>
      <c r="F13" s="4">
        <v>2567427.98</v>
      </c>
      <c r="G13" s="4">
        <v>2613997.54</v>
      </c>
      <c r="H13" s="4">
        <v>2676497.54</v>
      </c>
      <c r="I13" s="4">
        <v>2708997.54</v>
      </c>
    </row>
    <row r="14" spans="1:9" ht="13.5">
      <c r="A14" s="18"/>
      <c r="B14" s="31" t="s">
        <v>8</v>
      </c>
      <c r="C14" s="32"/>
      <c r="D14" s="10">
        <v>9649366.46</v>
      </c>
      <c r="E14" s="4">
        <v>10473621.62</v>
      </c>
      <c r="F14" s="4">
        <f>E14*103.54%</f>
        <v>10844387.825348001</v>
      </c>
      <c r="G14" s="4">
        <f>11100000</f>
        <v>11100000</v>
      </c>
      <c r="H14" s="4">
        <v>11000000</v>
      </c>
      <c r="I14" s="4">
        <v>11100000</v>
      </c>
    </row>
    <row r="15" spans="1:9" ht="13.5">
      <c r="A15" s="20"/>
      <c r="B15" s="35" t="s">
        <v>9</v>
      </c>
      <c r="C15" s="36"/>
      <c r="D15" s="10">
        <v>12199961.05</v>
      </c>
      <c r="E15" s="4">
        <v>12411003.87</v>
      </c>
      <c r="F15" s="4">
        <f aca="true" t="shared" si="2" ref="F15:H16">E15*101.73%</f>
        <v>12625714.236951001</v>
      </c>
      <c r="G15" s="4">
        <v>12750000</v>
      </c>
      <c r="H15" s="4">
        <f t="shared" si="2"/>
        <v>12970575.000000002</v>
      </c>
      <c r="I15" s="4">
        <v>12800000</v>
      </c>
    </row>
    <row r="16" spans="1:9" ht="13.5">
      <c r="A16" s="18"/>
      <c r="B16" s="31" t="s">
        <v>10</v>
      </c>
      <c r="C16" s="32"/>
      <c r="D16" s="10">
        <v>136713.05</v>
      </c>
      <c r="E16" s="4">
        <v>131712.4</v>
      </c>
      <c r="F16" s="4">
        <f t="shared" si="2"/>
        <v>133991.02452</v>
      </c>
      <c r="G16" s="4">
        <f t="shared" si="2"/>
        <v>136309.06924419603</v>
      </c>
      <c r="H16" s="4">
        <f t="shared" si="2"/>
        <v>138667.21614212063</v>
      </c>
      <c r="I16" s="4">
        <f>H16*101.11%</f>
        <v>140206.42224129816</v>
      </c>
    </row>
    <row r="17" spans="1:9" ht="13.5">
      <c r="A17" s="18"/>
      <c r="B17" s="5"/>
      <c r="C17" s="6" t="s">
        <v>11</v>
      </c>
      <c r="D17" s="9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ht="13.5">
      <c r="A18" s="20"/>
      <c r="B18" s="35" t="s">
        <v>12</v>
      </c>
      <c r="C18" s="36"/>
      <c r="D18" s="10">
        <v>31916796.44</v>
      </c>
      <c r="E18" s="4">
        <v>32918235.57</v>
      </c>
      <c r="F18" s="4">
        <f>E18*101.14%</f>
        <v>33293503.455498002</v>
      </c>
      <c r="G18" s="4">
        <v>33450000</v>
      </c>
      <c r="H18" s="4">
        <v>33450000</v>
      </c>
      <c r="I18" s="4">
        <v>33851000</v>
      </c>
    </row>
    <row r="19" spans="1:9" ht="13.5">
      <c r="A19" s="18"/>
      <c r="B19" s="31" t="s">
        <v>13</v>
      </c>
      <c r="C19" s="32"/>
      <c r="D19" s="10">
        <v>6227533.48</v>
      </c>
      <c r="E19" s="4">
        <v>6681516.14</v>
      </c>
      <c r="F19" s="4">
        <f>E19*103.29%</f>
        <v>6901338.021006</v>
      </c>
      <c r="G19" s="4">
        <v>7000000</v>
      </c>
      <c r="H19" s="4">
        <v>7000000</v>
      </c>
      <c r="I19" s="4">
        <v>7150000</v>
      </c>
    </row>
    <row r="20" spans="1:9" ht="13.5">
      <c r="A20" s="20"/>
      <c r="B20" s="35" t="s">
        <v>14</v>
      </c>
      <c r="C20" s="36"/>
      <c r="D20" s="10">
        <v>464606.77</v>
      </c>
      <c r="E20" s="4">
        <v>320242.61</v>
      </c>
      <c r="F20" s="4">
        <f>E20*107.29%</f>
        <v>343588.296269</v>
      </c>
      <c r="G20" s="4">
        <f>F20*107.29%</f>
        <v>368635.8830670101</v>
      </c>
      <c r="H20" s="4">
        <v>400000</v>
      </c>
      <c r="I20" s="4">
        <f>H20*103.29%</f>
        <v>413160.00000000006</v>
      </c>
    </row>
    <row r="21" spans="1:9" ht="17.25" customHeight="1">
      <c r="A21" s="18"/>
      <c r="B21" s="31" t="s">
        <v>15</v>
      </c>
      <c r="C21" s="32"/>
      <c r="D21" s="9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ht="13.5">
      <c r="A22" s="39" t="s">
        <v>16</v>
      </c>
      <c r="B22" s="40"/>
      <c r="C22" s="41"/>
      <c r="D22" s="8">
        <f aca="true" t="shared" si="3" ref="D22:I22">D5-D12</f>
        <v>-1518999.5500000045</v>
      </c>
      <c r="E22" s="8">
        <f t="shared" si="3"/>
        <v>1019315.0099999979</v>
      </c>
      <c r="F22" s="8">
        <f t="shared" si="3"/>
        <v>476318.2140509933</v>
      </c>
      <c r="G22" s="8">
        <f t="shared" si="3"/>
        <v>141309.55871629715</v>
      </c>
      <c r="H22" s="8">
        <f t="shared" si="3"/>
        <v>113976.85864980519</v>
      </c>
      <c r="I22" s="8">
        <f t="shared" si="3"/>
        <v>344525.29657021165</v>
      </c>
    </row>
    <row r="23" spans="1:9" ht="13.5">
      <c r="A23" s="42" t="s">
        <v>17</v>
      </c>
      <c r="B23" s="43"/>
      <c r="C23" s="43"/>
      <c r="D23" s="8">
        <f aca="true" t="shared" si="4" ref="D23:I23">SUM(D24:D26)</f>
        <v>1995889.59</v>
      </c>
      <c r="E23" s="8">
        <f t="shared" si="4"/>
        <v>1349544.3399999999</v>
      </c>
      <c r="F23" s="8">
        <f t="shared" si="4"/>
        <v>1400000</v>
      </c>
      <c r="G23" s="8">
        <f t="shared" si="4"/>
        <v>1530000</v>
      </c>
      <c r="H23" s="8">
        <f t="shared" si="4"/>
        <v>1600000</v>
      </c>
      <c r="I23" s="8">
        <f t="shared" si="4"/>
        <v>1570000</v>
      </c>
    </row>
    <row r="24" spans="1:9" ht="13.5">
      <c r="A24" s="18"/>
      <c r="B24" s="31" t="s">
        <v>18</v>
      </c>
      <c r="C24" s="32"/>
      <c r="D24" s="10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</row>
    <row r="25" spans="1:9" ht="13.5">
      <c r="A25" s="20"/>
      <c r="B25" s="35" t="s">
        <v>19</v>
      </c>
      <c r="C25" s="36"/>
      <c r="D25" s="10">
        <v>1561166.07</v>
      </c>
      <c r="E25" s="4">
        <v>1238373.22</v>
      </c>
      <c r="F25" s="4">
        <v>1250000</v>
      </c>
      <c r="G25" s="4">
        <v>1350000</v>
      </c>
      <c r="H25" s="4">
        <v>1400000</v>
      </c>
      <c r="I25" s="4">
        <v>1350000</v>
      </c>
    </row>
    <row r="26" spans="1:9" ht="13.5">
      <c r="A26" s="18"/>
      <c r="B26" s="31" t="s">
        <v>20</v>
      </c>
      <c r="C26" s="32"/>
      <c r="D26" s="10">
        <v>434723.52</v>
      </c>
      <c r="E26" s="4">
        <v>111171.12</v>
      </c>
      <c r="F26" s="4">
        <v>150000</v>
      </c>
      <c r="G26" s="4">
        <v>180000</v>
      </c>
      <c r="H26" s="4">
        <v>200000</v>
      </c>
      <c r="I26" s="4">
        <v>220000</v>
      </c>
    </row>
    <row r="27" spans="1:9" ht="13.5">
      <c r="A27" s="27" t="s">
        <v>21</v>
      </c>
      <c r="B27" s="36"/>
      <c r="C27" s="36"/>
      <c r="D27" s="8">
        <f aca="true" t="shared" si="5" ref="D27:I27">D28+D29+D30</f>
        <v>334850.24000000005</v>
      </c>
      <c r="E27" s="8">
        <f t="shared" si="5"/>
        <v>1937390.81</v>
      </c>
      <c r="F27" s="8">
        <f t="shared" si="5"/>
        <v>1530000</v>
      </c>
      <c r="G27" s="8">
        <f t="shared" si="5"/>
        <v>1325000</v>
      </c>
      <c r="H27" s="8">
        <f t="shared" si="5"/>
        <v>1426000</v>
      </c>
      <c r="I27" s="8">
        <f t="shared" si="5"/>
        <v>1527000</v>
      </c>
    </row>
    <row r="28" spans="1:9" ht="27" customHeight="1">
      <c r="A28" s="18"/>
      <c r="B28" s="31" t="s">
        <v>22</v>
      </c>
      <c r="C28" s="32"/>
      <c r="D28" s="9">
        <v>426.28</v>
      </c>
      <c r="E28" s="4">
        <v>43470.87</v>
      </c>
      <c r="F28" s="4">
        <v>30000</v>
      </c>
      <c r="G28" s="4">
        <v>25000</v>
      </c>
      <c r="H28" s="4">
        <v>26000</v>
      </c>
      <c r="I28" s="4">
        <v>27000</v>
      </c>
    </row>
    <row r="29" spans="1:9" ht="20.25" customHeight="1">
      <c r="A29" s="20"/>
      <c r="B29" s="35" t="s">
        <v>23</v>
      </c>
      <c r="C29" s="36"/>
      <c r="D29" s="9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</row>
    <row r="30" spans="1:9" ht="13.5">
      <c r="A30" s="18"/>
      <c r="B30" s="31" t="s">
        <v>24</v>
      </c>
      <c r="C30" s="32"/>
      <c r="D30" s="10">
        <v>334423.96</v>
      </c>
      <c r="E30" s="4">
        <v>1893919.94</v>
      </c>
      <c r="F30" s="4">
        <v>1500000</v>
      </c>
      <c r="G30" s="4">
        <v>1300000</v>
      </c>
      <c r="H30" s="4">
        <v>1400000</v>
      </c>
      <c r="I30" s="4">
        <v>1500000</v>
      </c>
    </row>
    <row r="31" spans="1:9" ht="13.5">
      <c r="A31" s="27" t="s">
        <v>25</v>
      </c>
      <c r="B31" s="36"/>
      <c r="C31" s="36"/>
      <c r="D31" s="12">
        <f aca="true" t="shared" si="6" ref="D31:I31">D22+D23-D27</f>
        <v>142039.79999999556</v>
      </c>
      <c r="E31" s="12">
        <f t="shared" si="6"/>
        <v>431468.5399999977</v>
      </c>
      <c r="F31" s="12">
        <f t="shared" si="6"/>
        <v>346318.2140509933</v>
      </c>
      <c r="G31" s="12">
        <f t="shared" si="6"/>
        <v>346309.55871629715</v>
      </c>
      <c r="H31" s="12">
        <f t="shared" si="6"/>
        <v>287976.8586498052</v>
      </c>
      <c r="I31" s="12">
        <f t="shared" si="6"/>
        <v>387525.29657021165</v>
      </c>
    </row>
    <row r="32" spans="1:9" ht="13.5">
      <c r="A32" s="38" t="s">
        <v>26</v>
      </c>
      <c r="B32" s="32"/>
      <c r="C32" s="32"/>
      <c r="D32" s="12">
        <f aca="true" t="shared" si="7" ref="D32:I32">D33+D35+D37+D38+D39</f>
        <v>81787.56</v>
      </c>
      <c r="E32" s="12">
        <f t="shared" si="7"/>
        <v>194946.93</v>
      </c>
      <c r="F32" s="12">
        <f t="shared" si="7"/>
        <v>201069.41030000002</v>
      </c>
      <c r="G32" s="12">
        <f t="shared" si="7"/>
        <v>207389.26862900003</v>
      </c>
      <c r="H32" s="12">
        <f t="shared" si="7"/>
        <v>213913.11150887003</v>
      </c>
      <c r="I32" s="12">
        <f t="shared" si="7"/>
        <v>216686.78874805872</v>
      </c>
    </row>
    <row r="33" spans="1:9" ht="13.5">
      <c r="A33" s="20"/>
      <c r="B33" s="35" t="s">
        <v>27</v>
      </c>
      <c r="C33" s="36"/>
      <c r="D33" s="9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</row>
    <row r="34" spans="1:9" ht="13.5">
      <c r="A34" s="18"/>
      <c r="B34" s="5"/>
      <c r="C34" s="6" t="s">
        <v>2</v>
      </c>
      <c r="D34" s="9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ht="13.5">
      <c r="A35" s="18"/>
      <c r="B35" s="31" t="s">
        <v>28</v>
      </c>
      <c r="C35" s="32"/>
      <c r="D35" s="11">
        <v>32252.54</v>
      </c>
      <c r="E35" s="4">
        <v>13703.62</v>
      </c>
      <c r="F35" s="4">
        <f>E35*105%</f>
        <v>14388.801000000001</v>
      </c>
      <c r="G35" s="4">
        <f>F35*105%</f>
        <v>15108.241050000002</v>
      </c>
      <c r="H35" s="4">
        <f>G35*105%</f>
        <v>15863.653102500004</v>
      </c>
      <c r="I35" s="4">
        <f>H35*105%</f>
        <v>16656.835757625005</v>
      </c>
    </row>
    <row r="36" spans="1:9" ht="13.5">
      <c r="A36" s="18"/>
      <c r="B36" s="5"/>
      <c r="C36" s="6" t="s">
        <v>2</v>
      </c>
      <c r="D36" s="9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</row>
    <row r="37" spans="1:9" ht="13.5">
      <c r="A37" s="20"/>
      <c r="B37" s="35" t="s">
        <v>29</v>
      </c>
      <c r="C37" s="36"/>
      <c r="D37" s="10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</row>
    <row r="38" spans="1:9" ht="13.5">
      <c r="A38" s="18"/>
      <c r="B38" s="31" t="s">
        <v>30</v>
      </c>
      <c r="C38" s="32"/>
      <c r="D38" s="9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ht="13.5">
      <c r="A39" s="18"/>
      <c r="B39" s="31" t="s">
        <v>31</v>
      </c>
      <c r="C39" s="32"/>
      <c r="D39" s="11">
        <v>49535.02</v>
      </c>
      <c r="E39" s="4">
        <v>181243.31</v>
      </c>
      <c r="F39" s="4">
        <f>E39*103%</f>
        <v>186680.6093</v>
      </c>
      <c r="G39" s="4">
        <f>F39*103%</f>
        <v>192281.02757900002</v>
      </c>
      <c r="H39" s="4">
        <f>G39*103%</f>
        <v>198049.45840637002</v>
      </c>
      <c r="I39" s="4">
        <f>H39*101%</f>
        <v>200029.95299043373</v>
      </c>
    </row>
    <row r="40" spans="1:9" ht="13.5">
      <c r="A40" s="38" t="s">
        <v>32</v>
      </c>
      <c r="B40" s="32"/>
      <c r="C40" s="32"/>
      <c r="D40" s="12">
        <f aca="true" t="shared" si="8" ref="D40:I40">D41+D43+D44+D45</f>
        <v>163700.91999999998</v>
      </c>
      <c r="E40" s="12">
        <f t="shared" si="8"/>
        <v>93975.91</v>
      </c>
      <c r="F40" s="12">
        <f t="shared" si="8"/>
        <v>96795.18729999999</v>
      </c>
      <c r="G40" s="12">
        <f t="shared" si="8"/>
        <v>99699.042919</v>
      </c>
      <c r="H40" s="12">
        <f t="shared" si="8"/>
        <v>102690.01420657</v>
      </c>
      <c r="I40" s="12">
        <f t="shared" si="8"/>
        <v>105770.7146327671</v>
      </c>
    </row>
    <row r="41" spans="1:9" ht="13.5">
      <c r="A41" s="20"/>
      <c r="B41" s="35" t="s">
        <v>33</v>
      </c>
      <c r="C41" s="36"/>
      <c r="D41" s="11">
        <v>99227.15</v>
      </c>
      <c r="E41" s="4">
        <v>37349.64</v>
      </c>
      <c r="F41" s="4">
        <f>E41*103%</f>
        <v>38470.1292</v>
      </c>
      <c r="G41" s="4">
        <f>F41*103%</f>
        <v>39624.233076000004</v>
      </c>
      <c r="H41" s="4">
        <f>G41*103%</f>
        <v>40812.96006828001</v>
      </c>
      <c r="I41" s="4">
        <f>H41*103%</f>
        <v>42037.34887032841</v>
      </c>
    </row>
    <row r="42" spans="1:9" ht="13.5">
      <c r="A42" s="18"/>
      <c r="B42" s="5"/>
      <c r="C42" s="6" t="s">
        <v>2</v>
      </c>
      <c r="D42" s="9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ht="13.5">
      <c r="A43" s="20"/>
      <c r="B43" s="35" t="s">
        <v>34</v>
      </c>
      <c r="C43" s="36"/>
      <c r="D43" s="9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</row>
    <row r="44" spans="1:9" ht="13.5">
      <c r="A44" s="18"/>
      <c r="B44" s="31" t="s">
        <v>35</v>
      </c>
      <c r="C44" s="32"/>
      <c r="D44" s="9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</row>
    <row r="45" spans="1:9" ht="13.5">
      <c r="A45" s="21"/>
      <c r="B45" s="48" t="s">
        <v>36</v>
      </c>
      <c r="C45" s="41"/>
      <c r="D45" s="11">
        <v>64473.77</v>
      </c>
      <c r="E45" s="4">
        <v>56626.27</v>
      </c>
      <c r="F45" s="4">
        <f>E45*103%</f>
        <v>58325.058099999995</v>
      </c>
      <c r="G45" s="4">
        <f>F45*103%</f>
        <v>60074.809842999995</v>
      </c>
      <c r="H45" s="4">
        <f>G45*103%</f>
        <v>61877.05413829</v>
      </c>
      <c r="I45" s="4">
        <f>H45*103%</f>
        <v>63733.3657624387</v>
      </c>
    </row>
    <row r="46" spans="1:9" ht="13.5">
      <c r="A46" s="42" t="s">
        <v>37</v>
      </c>
      <c r="B46" s="43"/>
      <c r="C46" s="43"/>
      <c r="D46" s="12">
        <f aca="true" t="shared" si="9" ref="D46:I46">D31+D32-D40</f>
        <v>60126.43999999558</v>
      </c>
      <c r="E46" s="12">
        <f t="shared" si="9"/>
        <v>532439.5599999976</v>
      </c>
      <c r="F46" s="12">
        <f t="shared" si="9"/>
        <v>450592.4370509933</v>
      </c>
      <c r="G46" s="12">
        <f t="shared" si="9"/>
        <v>453999.7844262972</v>
      </c>
      <c r="H46" s="12">
        <f t="shared" si="9"/>
        <v>399199.9559521052</v>
      </c>
      <c r="I46" s="12">
        <f t="shared" si="9"/>
        <v>498441.37068550324</v>
      </c>
    </row>
    <row r="47" spans="1:9" ht="13.5">
      <c r="A47" s="27" t="s">
        <v>38</v>
      </c>
      <c r="B47" s="36"/>
      <c r="C47" s="36"/>
      <c r="D47" s="12">
        <f aca="true" t="shared" si="10" ref="D47:I47">D48-D49</f>
        <v>0</v>
      </c>
      <c r="E47" s="12">
        <f t="shared" si="10"/>
        <v>0</v>
      </c>
      <c r="F47" s="12">
        <f t="shared" si="10"/>
        <v>0</v>
      </c>
      <c r="G47" s="12">
        <f t="shared" si="10"/>
        <v>0</v>
      </c>
      <c r="H47" s="12">
        <f t="shared" si="10"/>
        <v>0</v>
      </c>
      <c r="I47" s="12">
        <f t="shared" si="10"/>
        <v>0</v>
      </c>
    </row>
    <row r="48" spans="1:9" ht="13.5">
      <c r="A48" s="18"/>
      <c r="B48" s="31" t="s">
        <v>39</v>
      </c>
      <c r="C48" s="32"/>
      <c r="D48" s="11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</row>
    <row r="49" spans="1:9" ht="13.5">
      <c r="A49" s="20"/>
      <c r="B49" s="35" t="s">
        <v>40</v>
      </c>
      <c r="C49" s="36"/>
      <c r="D49" s="13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ht="13.5">
      <c r="A50" s="38" t="s">
        <v>41</v>
      </c>
      <c r="B50" s="32"/>
      <c r="C50" s="32"/>
      <c r="D50" s="12">
        <f aca="true" t="shared" si="11" ref="D50:I50">D46+D47</f>
        <v>60126.43999999558</v>
      </c>
      <c r="E50" s="12">
        <f t="shared" si="11"/>
        <v>532439.5599999976</v>
      </c>
      <c r="F50" s="12">
        <f t="shared" si="11"/>
        <v>450592.4370509933</v>
      </c>
      <c r="G50" s="12">
        <f t="shared" si="11"/>
        <v>453999.7844262972</v>
      </c>
      <c r="H50" s="12">
        <f t="shared" si="11"/>
        <v>399199.9559521052</v>
      </c>
      <c r="I50" s="12">
        <f t="shared" si="11"/>
        <v>498441.37068550324</v>
      </c>
    </row>
    <row r="51" spans="1:9" ht="13.5">
      <c r="A51" s="27" t="s">
        <v>42</v>
      </c>
      <c r="B51" s="36"/>
      <c r="C51" s="36"/>
      <c r="D51" s="11">
        <v>8174</v>
      </c>
      <c r="E51" s="4">
        <v>1367</v>
      </c>
      <c r="F51" s="4">
        <v>2000</v>
      </c>
      <c r="G51" s="4">
        <v>3000</v>
      </c>
      <c r="H51" s="4">
        <v>4000</v>
      </c>
      <c r="I51" s="4">
        <v>5000</v>
      </c>
    </row>
    <row r="52" spans="1:9" ht="13.5">
      <c r="A52" s="45" t="s">
        <v>43</v>
      </c>
      <c r="B52" s="46"/>
      <c r="C52" s="46"/>
      <c r="D52" s="10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</row>
    <row r="53" spans="1:9" ht="13.5">
      <c r="A53" s="38" t="s">
        <v>44</v>
      </c>
      <c r="B53" s="32"/>
      <c r="C53" s="47"/>
      <c r="D53" s="12">
        <f aca="true" t="shared" si="12" ref="D53:I53">D50-D51-D52</f>
        <v>51952.43999999558</v>
      </c>
      <c r="E53" s="12">
        <f t="shared" si="12"/>
        <v>531072.5599999976</v>
      </c>
      <c r="F53" s="12">
        <f t="shared" si="12"/>
        <v>448592.4370509933</v>
      </c>
      <c r="G53" s="12">
        <f t="shared" si="12"/>
        <v>450999.7844262972</v>
      </c>
      <c r="H53" s="12">
        <f t="shared" si="12"/>
        <v>395199.9559521052</v>
      </c>
      <c r="I53" s="12">
        <f t="shared" si="12"/>
        <v>493441.37068550324</v>
      </c>
    </row>
    <row r="54" spans="1:5" ht="13.5">
      <c r="A54" s="3"/>
      <c r="B54" s="3"/>
      <c r="C54" s="3"/>
      <c r="D54" s="3"/>
      <c r="E54" s="7"/>
    </row>
    <row r="55" spans="1:5" ht="13.5">
      <c r="A55" s="3" t="s">
        <v>54</v>
      </c>
      <c r="B55" s="3"/>
      <c r="C55" s="3"/>
      <c r="D55" s="3"/>
      <c r="E55" s="7"/>
    </row>
    <row r="56" ht="13.5">
      <c r="A56" s="3"/>
    </row>
  </sheetData>
  <sheetProtection password="C76A" sheet="1" objects="1" scenarios="1"/>
  <mergeCells count="53">
    <mergeCell ref="A1:D1"/>
    <mergeCell ref="A52:C52"/>
    <mergeCell ref="A53:C53"/>
    <mergeCell ref="A47:C47"/>
    <mergeCell ref="B48:C48"/>
    <mergeCell ref="B49:C49"/>
    <mergeCell ref="A50:C50"/>
    <mergeCell ref="B44:C44"/>
    <mergeCell ref="B45:C45"/>
    <mergeCell ref="A46:C46"/>
    <mergeCell ref="B38:C38"/>
    <mergeCell ref="A51:C51"/>
    <mergeCell ref="B39:C39"/>
    <mergeCell ref="A40:C40"/>
    <mergeCell ref="B41:C41"/>
    <mergeCell ref="B43:C43"/>
    <mergeCell ref="A32:C32"/>
    <mergeCell ref="B33:C33"/>
    <mergeCell ref="B35:C35"/>
    <mergeCell ref="B37:C37"/>
    <mergeCell ref="B28:C28"/>
    <mergeCell ref="B29:C29"/>
    <mergeCell ref="B30:C30"/>
    <mergeCell ref="A31:C31"/>
    <mergeCell ref="B24:C24"/>
    <mergeCell ref="B25:C25"/>
    <mergeCell ref="B26:C26"/>
    <mergeCell ref="A27:C27"/>
    <mergeCell ref="B20:C20"/>
    <mergeCell ref="B21:C21"/>
    <mergeCell ref="A22:C22"/>
    <mergeCell ref="A23:C23"/>
    <mergeCell ref="B15:C15"/>
    <mergeCell ref="B16:C16"/>
    <mergeCell ref="B18:C18"/>
    <mergeCell ref="B19:C19"/>
    <mergeCell ref="B11:C11"/>
    <mergeCell ref="A12:C12"/>
    <mergeCell ref="B13:C13"/>
    <mergeCell ref="B14:C14"/>
    <mergeCell ref="B7:C7"/>
    <mergeCell ref="B8:C8"/>
    <mergeCell ref="B9:C9"/>
    <mergeCell ref="B10:C10"/>
    <mergeCell ref="A2:I2"/>
    <mergeCell ref="A3:C4"/>
    <mergeCell ref="A5:C5"/>
    <mergeCell ref="D3:D4"/>
    <mergeCell ref="I3:I4"/>
    <mergeCell ref="E3:E4"/>
    <mergeCell ref="F3:F4"/>
    <mergeCell ref="G3:G4"/>
    <mergeCell ref="H3:H4"/>
  </mergeCells>
  <printOptions/>
  <pageMargins left="0.75" right="0.36" top="0.65" bottom="1.04" header="0.5" footer="0.5"/>
  <pageSetup fitToHeight="2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 ZOZ Brzesko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rzistrat 2014-2020</dc:title>
  <dc:subject/>
  <dc:creator>Rajskip1</dc:creator>
  <cp:keywords/>
  <dc:description/>
  <cp:lastModifiedBy>KarczLu</cp:lastModifiedBy>
  <cp:lastPrinted>2016-02-29T12:13:34Z</cp:lastPrinted>
  <dcterms:created xsi:type="dcterms:W3CDTF">2010-03-10T08:46:53Z</dcterms:created>
  <dcterms:modified xsi:type="dcterms:W3CDTF">2016-03-01T09:28:52Z</dcterms:modified>
  <cp:category/>
  <cp:version/>
  <cp:contentType/>
  <cp:contentStatus/>
</cp:coreProperties>
</file>